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2weth\Desktop\"/>
    </mc:Choice>
  </mc:AlternateContent>
  <xr:revisionPtr revIDLastSave="0" documentId="13_ncr:1_{9D96565E-AAB5-4992-959D-486BAD86057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WE-Rechn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K11" i="2"/>
  <c r="K10" i="2"/>
  <c r="K9" i="2"/>
  <c r="I10" i="2" l="1"/>
  <c r="K13" i="2" l="1"/>
  <c r="K12" i="2" l="1"/>
  <c r="K14" i="2" l="1"/>
  <c r="I13" i="2" s="1"/>
  <c r="I12" i="2" l="1"/>
  <c r="I14" i="2" s="1"/>
  <c r="I16" i="2" l="1"/>
  <c r="I15" i="2"/>
  <c r="I17" i="2" l="1"/>
  <c r="I18" i="2" s="1"/>
  <c r="G12" i="2" s="1"/>
</calcChain>
</file>

<file path=xl/sharedStrings.xml><?xml version="1.0" encoding="utf-8"?>
<sst xmlns="http://schemas.openxmlformats.org/spreadsheetml/2006/main" count="75" uniqueCount="60">
  <si>
    <t>Rechenwerte</t>
  </si>
  <si>
    <t>Ergebnis:</t>
  </si>
  <si>
    <t>Wohnfläche</t>
  </si>
  <si>
    <t>bis 40 m²WF</t>
  </si>
  <si>
    <t>bis 60 m²WF</t>
  </si>
  <si>
    <t>bis 80 m²WF</t>
  </si>
  <si>
    <t>bis 100 m²WF</t>
  </si>
  <si>
    <t>Neubau-Kaufpreis
[ €/m²WF]</t>
  </si>
  <si>
    <t xml:space="preserve"> Wohnfläche in m²</t>
  </si>
  <si>
    <t>Neubauwert</t>
  </si>
  <si>
    <t>Zwischensumme</t>
  </si>
  <si>
    <t>&lt;40</t>
  </si>
  <si>
    <t>&lt;60</t>
  </si>
  <si>
    <t>&lt;80</t>
  </si>
  <si>
    <t>&lt;100</t>
  </si>
  <si>
    <t>&gt;=100</t>
  </si>
  <si>
    <t>&gt; =100 m²WF</t>
  </si>
  <si>
    <t>EINGABEFELDER</t>
  </si>
  <si>
    <t>alter &lt;40 WE</t>
  </si>
  <si>
    <t>alter &gt;39 WE</t>
  </si>
  <si>
    <t>lage &gt;39 WE</t>
  </si>
  <si>
    <t>lage &lt;40 WE</t>
  </si>
  <si>
    <t xml:space="preserve"> Stadtteillage</t>
  </si>
  <si>
    <t xml:space="preserve"> Anzahl der Wohneinheiten im Gesamtobjekt</t>
  </si>
  <si>
    <t>Baualter</t>
  </si>
  <si>
    <t>Mainz</t>
  </si>
  <si>
    <t>Weisenau</t>
  </si>
  <si>
    <t>Ebersheim</t>
  </si>
  <si>
    <t>Drais</t>
  </si>
  <si>
    <t>Marktpreis/m²</t>
  </si>
  <si>
    <t>Lage &lt;40 WE</t>
  </si>
  <si>
    <t>Lage &gt;39 WE</t>
  </si>
  <si>
    <t>Mombach</t>
  </si>
  <si>
    <t>rot = Änderung</t>
  </si>
  <si>
    <t>Gesamt</t>
  </si>
  <si>
    <t>Laubenheim</t>
  </si>
  <si>
    <t>Hechtsheim</t>
  </si>
  <si>
    <t>Marienborn</t>
  </si>
  <si>
    <t>Bretzenheim</t>
  </si>
  <si>
    <t>Finthen</t>
  </si>
  <si>
    <t>Gonsenheim</t>
  </si>
  <si>
    <t>Wohnanlagen &lt;40 WE (20%-Kappung)</t>
  </si>
  <si>
    <t>Wohnanlagen&gt;39 WE (20%-Kappung)</t>
  </si>
  <si>
    <t>Zeile ausblenden</t>
  </si>
  <si>
    <t>Wohnungseigentums - Rechner 
vereinfachtes Verfahren zur Bestimmung von Näherungswerten</t>
  </si>
  <si>
    <t>Bitte beachten Sie, dass die Rechenergebnisse nur den mittleren Bereich (60%) aller ausgewerteten Kauffälle abbilden.</t>
  </si>
  <si>
    <r>
      <t xml:space="preserve"> (fiktives) Baujahr </t>
    </r>
    <r>
      <rPr>
        <vertAlign val="superscript"/>
        <sz val="10"/>
        <color theme="1"/>
        <rFont val="Arial"/>
        <family val="2"/>
      </rPr>
      <t>*)</t>
    </r>
  </si>
  <si>
    <r>
      <t xml:space="preserve"> </t>
    </r>
    <r>
      <rPr>
        <vertAlign val="superscript"/>
        <sz val="10"/>
        <color theme="1"/>
        <rFont val="Arial"/>
        <family val="2"/>
      </rPr>
      <t>**)</t>
    </r>
    <r>
      <rPr>
        <sz val="10"/>
        <color theme="1"/>
        <rFont val="Arial"/>
        <family val="2"/>
      </rPr>
      <t xml:space="preserve"> Instandhaltungszustand, gute / schlechte Ausstattung, gute / schlechte Lage, usw. werden innerhalb der Standardabweichung gewürdigt.</t>
    </r>
  </si>
  <si>
    <r>
      <rPr>
        <vertAlign val="superscript"/>
        <sz val="10"/>
        <rFont val="Arial"/>
        <family val="2"/>
      </rPr>
      <t>*)</t>
    </r>
    <r>
      <rPr>
        <sz val="10"/>
        <rFont val="Arial"/>
        <family val="2"/>
      </rPr>
      <t xml:space="preserve">  Mit Investitionen in die Gebäudesubstanz und Ausstattung sowie mit Modernisierungsmaßnahmen kann sich die Restnutzungsdauer erhöhen und somit das Baujahr verjüngen. </t>
    </r>
  </si>
  <si>
    <t>=WENN(K25=3701;AS25*0,1;WENN(K25=3702;AS25*0,05;WENN(K25=3703;AS25*0,05;WENN(K25=3704;AS25*-0,1;WENN(K25=3705;AS25*-0,2;WENN(K25=3706;AS25*-0,05;WENN(K25=3707;AS25*-0,05;WENN(K25=3708;AS25*0;WENN(K25=3709;AS25*-0,05;WENN(K25=3710;AS25*0,05;AS25*-0,15))))))))))</t>
  </si>
  <si>
    <t>=WENN(K25=3701;AS25*0,15;WENN(K25=3702;AS25*-0,1;WENN(K25=3703;AS25*0,1;WENN(K25=3704;AS25*0,05;WENN(K25=3705;AS25*-0,2;WENN(K25=3706;AS25*-0,25;WENN(K25=3707;AS25*-0,05;WENN(K25=3708;AS25*0;WENN(K25=3709;AS25*-0,15;WENN(K25=3710;AS25*0,05;AS25*-0,05))))))))))</t>
  </si>
  <si>
    <t>=-(-0,004*AF25+0,6702)*AP25</t>
  </si>
  <si>
    <t>=-(-0,0045*AF25+0,615)*AP25</t>
  </si>
  <si>
    <r>
      <t xml:space="preserve">Dieses Verfahren liefert  Näherungswerte für </t>
    </r>
    <r>
      <rPr>
        <b/>
        <sz val="12"/>
        <rFont val="Arial"/>
        <family val="2"/>
      </rPr>
      <t>durchschnittliche Lagen</t>
    </r>
    <r>
      <rPr>
        <sz val="12"/>
        <rFont val="Arial"/>
        <family val="2"/>
      </rPr>
      <t xml:space="preserve"> und  Wohnungsgröße ab 40 m²WF. Es kann nur als über-schlägige Wertermittlung verstanden werden und dient keinesfalls als Ersatz einer Marktermittlung nach der Immobilienwertermittlungsverordnung (ImmoWertV21)! Weitere Informationen zur Herleitung des Modells finden Sie im Grundstücksmarktbericht 2024, S. 99 ff. (www.mainz.de/gaa, -&gt;Link zu Downloads). Erwägen Sie ggf. auch eine kostenpflichtige Auskunft aus der Kaufpreissammlung.</t>
    </r>
  </si>
  <si>
    <t>y =( -(0,0031 x RND) + 0,635) x Neubaupreis nach Wohnungsgröße</t>
  </si>
  <si>
    <t>&lt;40:=WENN(K25=3701;AS25*0,15;WENN(K25=3702;AS25*-0,15;WENN(K25=3703;AS25*-0,1;WENN(K25=3704;AS25*-0,05;WENN(K25=3705;AS25*-0,15;WENN(K25=3706;AS25*-0,15;WENN(K25=3707;AS25*-0,05;WENN(K25=3708;AS25*-0,2;WENN(K25=3709;AS25*-0,1;WENN(K25=3710;AS25*0,05;AS25*-0,2))))))))))</t>
  </si>
  <si>
    <t>&gt;39:=WENN(K25=3701;AS25*0,15;WENN(K25=3702;AS25*0;WENN(K25=3703;AS25*0,05;WENN(K25=3704;AS25*-0,05;WENN(K25=3705;AS25*0;WENN(K25=3706;AS25*-0,20;WENN(K25=3707;AS25*0;WENN(K25=3708;AS25*-0,05;WENN(K25=3709;AS25*-0,15;WENN(K25=3710;AS25*0;AS25*-0,05))))))))))</t>
  </si>
  <si>
    <t>y =( -(0,0033 x RND) + 0,7188) x Neubaupreis nach Wohnungsgröße</t>
  </si>
  <si>
    <t>WENN(K25=3701;AS25*0,15;WENN(K25=3702;AS25*-0,15;WENN(K25=3703;AS25*-0,1;WENN(K25=3704;AS25*-0,05;WENN(K25=3705;AS25*-0,15;WENN(K25=3706;AS25*-0,15;WENN(K25=3707;AS25*-0,05;WENN(K25=3708;AS25*-0,2;WENN(K25=3709;AS25*-0,1;WENN(K25=3710;AS25*0,05;AS25*-0,2))))))))))</t>
  </si>
  <si>
    <t>WENN(K25=3701;AS25*0,15;WENN(K25=3702;AS25*0;WENN(K25=3703;AS25*0,05;WENN(K25=3704;AS25*-0,05;WENN(K25=3705;AS25*0;WENN(K25=3706;AS25*-0,20;WENN(K25=3707;AS25*0;WENN(K25=3708;AS25*-0,05;WENN(K25=3709;AS25*-0,15;WENN(K25=3710;AS25*0;AS25*-0,05))))))))))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</si>
</sst>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 &quot;m²&quot;"/>
    <numFmt numFmtId="165" formatCode="&quot;ca. &quot;\ #,##0\ &quot;€&quot;"/>
    <numFmt numFmtId="166" formatCode="#,##0\ &quot;€&quot;"/>
    <numFmt numFmtId="167" formatCode="#,##0.00\ &quot;€&quot;"/>
  </numFmts>
  <fonts count="2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Arial"/>
      <family val="2"/>
    </font>
    <font>
      <vertAlign val="superscript"/>
      <sz val="11"/>
      <color theme="1"/>
      <name val="Arial"/>
      <family val="2"/>
    </font>
    <font>
      <strike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16"/>
      <color rgb="FFFF0000"/>
      <name val="Arial"/>
      <family val="2"/>
    </font>
    <font>
      <sz val="10"/>
      <color indexed="1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69">
    <xf numFmtId="0" fontId="0" fillId="0" borderId="0" xfId="0"/>
    <xf numFmtId="165" fontId="6" fillId="0" borderId="8" xfId="0" applyNumberFormat="1" applyFont="1" applyFill="1" applyBorder="1" applyAlignment="1" applyProtection="1">
      <alignment horizontal="center" vertical="center"/>
      <protection hidden="1"/>
    </xf>
    <xf numFmtId="165" fontId="6" fillId="0" borderId="9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12" fillId="6" borderId="0" xfId="0" applyFont="1" applyFill="1" applyAlignment="1" applyProtection="1">
      <alignment horizontal="left" vertical="center" inden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2" xfId="0" applyFont="1" applyFill="1" applyBorder="1" applyAlignment="1" applyProtection="1">
      <alignment horizontal="center" vertical="center" wrapText="1"/>
      <protection hidden="1"/>
    </xf>
    <xf numFmtId="0" fontId="13" fillId="2" borderId="3" xfId="0" applyFont="1" applyFill="1" applyBorder="1" applyAlignment="1" applyProtection="1">
      <alignment horizontal="center" vertical="center" wrapText="1"/>
      <protection hidden="1"/>
    </xf>
    <xf numFmtId="0" fontId="11" fillId="6" borderId="0" xfId="0" applyFont="1" applyFill="1" applyAlignment="1" applyProtection="1">
      <alignment horizontal="left" vertical="center" indent="1"/>
      <protection hidden="1"/>
    </xf>
    <xf numFmtId="0" fontId="23" fillId="4" borderId="0" xfId="0" applyFont="1" applyFill="1" applyAlignment="1" applyProtection="1">
      <alignment vertical="center"/>
      <protection hidden="1"/>
    </xf>
    <xf numFmtId="0" fontId="15" fillId="2" borderId="4" xfId="0" applyFont="1" applyFill="1" applyBorder="1" applyAlignment="1" applyProtection="1">
      <alignment horizontal="justify" vertical="center" wrapText="1"/>
      <protection hidden="1"/>
    </xf>
    <xf numFmtId="0" fontId="15" fillId="2" borderId="5" xfId="0" applyFont="1" applyFill="1" applyBorder="1" applyAlignment="1" applyProtection="1">
      <alignment horizontal="justify" vertical="center" wrapText="1"/>
      <protection hidden="1"/>
    </xf>
    <xf numFmtId="0" fontId="15" fillId="2" borderId="6" xfId="0" applyFont="1" applyFill="1" applyBorder="1" applyAlignment="1" applyProtection="1">
      <alignment horizontal="justify" vertical="center" wrapText="1"/>
      <protection hidden="1"/>
    </xf>
    <xf numFmtId="0" fontId="3" fillId="7" borderId="0" xfId="0" applyFont="1" applyFill="1" applyAlignment="1" applyProtection="1">
      <alignment horizontal="left" vertical="center" indent="1"/>
      <protection hidden="1"/>
    </xf>
    <xf numFmtId="0" fontId="14" fillId="2" borderId="10" xfId="0" applyFont="1" applyFill="1" applyBorder="1" applyAlignment="1" applyProtection="1">
      <alignment horizontal="left" vertical="center" wrapText="1" indent="1"/>
      <protection hidden="1"/>
    </xf>
    <xf numFmtId="0" fontId="14" fillId="2" borderId="11" xfId="0" applyFont="1" applyFill="1" applyBorder="1" applyAlignment="1" applyProtection="1">
      <alignment horizontal="center" vertical="center" wrapText="1"/>
      <protection hidden="1"/>
    </xf>
    <xf numFmtId="0" fontId="14" fillId="2" borderId="12" xfId="0" applyFont="1" applyFill="1" applyBorder="1" applyAlignment="1" applyProtection="1">
      <alignment horizontal="center" vertical="center" wrapText="1"/>
      <protection hidden="1"/>
    </xf>
    <xf numFmtId="0" fontId="11" fillId="4" borderId="0" xfId="0" applyFont="1" applyFill="1" applyAlignment="1" applyProtection="1">
      <alignment vertical="center"/>
      <protection hidden="1"/>
    </xf>
    <xf numFmtId="0" fontId="2" fillId="4" borderId="0" xfId="0" applyFont="1" applyFill="1" applyAlignment="1" applyProtection="1">
      <alignment vertical="center"/>
      <protection hidden="1"/>
    </xf>
    <xf numFmtId="0" fontId="15" fillId="7" borderId="0" xfId="0" applyFont="1" applyFill="1" applyAlignment="1" applyProtection="1">
      <alignment horizontal="left" vertical="center" indent="1"/>
      <protection hidden="1"/>
    </xf>
    <xf numFmtId="0" fontId="6" fillId="2" borderId="10" xfId="0" applyFont="1" applyFill="1" applyBorder="1" applyAlignment="1" applyProtection="1">
      <alignment horizontal="left" vertical="center" wrapText="1" indent="1"/>
      <protection hidden="1"/>
    </xf>
    <xf numFmtId="3" fontId="2" fillId="2" borderId="11" xfId="0" applyNumberFormat="1" applyFont="1" applyFill="1" applyBorder="1" applyAlignment="1" applyProtection="1">
      <alignment horizontal="center" vertical="center" wrapText="1"/>
      <protection hidden="1"/>
    </xf>
    <xf numFmtId="3" fontId="2" fillId="2" borderId="12" xfId="0" applyNumberFormat="1" applyFont="1" applyFill="1" applyBorder="1" applyAlignment="1" applyProtection="1">
      <alignment horizontal="center" vertical="center" wrapText="1"/>
      <protection hidden="1"/>
    </xf>
    <xf numFmtId="0" fontId="15" fillId="4" borderId="0" xfId="0" applyFont="1" applyFill="1" applyAlignment="1" applyProtection="1">
      <alignment vertical="center"/>
      <protection hidden="1"/>
    </xf>
    <xf numFmtId="0" fontId="15" fillId="4" borderId="0" xfId="0" applyFont="1" applyFill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2" fillId="4" borderId="0" xfId="0" quotePrefix="1" applyFont="1" applyFill="1" applyAlignment="1" applyProtection="1">
      <alignment horizontal="left" vertical="center" indent="1"/>
      <protection hidden="1"/>
    </xf>
    <xf numFmtId="0" fontId="3" fillId="4" borderId="0" xfId="0" applyFont="1" applyFill="1" applyAlignment="1" applyProtection="1">
      <alignment vertical="center"/>
      <protection hidden="1"/>
    </xf>
    <xf numFmtId="0" fontId="0" fillId="4" borderId="0" xfId="0" applyFill="1" applyAlignment="1" applyProtection="1">
      <alignment horizontal="left" vertical="center" indent="1"/>
      <protection hidden="1"/>
    </xf>
    <xf numFmtId="0" fontId="18" fillId="4" borderId="0" xfId="0" applyFont="1" applyFill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right" vertical="center"/>
      <protection hidden="1"/>
    </xf>
    <xf numFmtId="3" fontId="0" fillId="4" borderId="0" xfId="0" applyNumberFormat="1" applyFill="1" applyAlignment="1" applyProtection="1">
      <alignment vertical="center"/>
      <protection hidden="1"/>
    </xf>
    <xf numFmtId="0" fontId="16" fillId="4" borderId="0" xfId="0" applyFont="1" applyFill="1" applyAlignment="1" applyProtection="1">
      <alignment horizontal="left" vertical="center" indent="1"/>
      <protection hidden="1"/>
    </xf>
    <xf numFmtId="14" fontId="3" fillId="4" borderId="0" xfId="0" applyNumberFormat="1" applyFont="1" applyFill="1" applyAlignment="1" applyProtection="1">
      <alignment vertical="center"/>
      <protection hidden="1"/>
    </xf>
    <xf numFmtId="0" fontId="6" fillId="4" borderId="13" xfId="0" applyFont="1" applyFill="1" applyBorder="1" applyAlignment="1" applyProtection="1">
      <alignment vertical="center"/>
      <protection hidden="1"/>
    </xf>
    <xf numFmtId="166" fontId="3" fillId="4" borderId="0" xfId="0" applyNumberFormat="1" applyFont="1" applyFill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166" fontId="3" fillId="0" borderId="0" xfId="0" quotePrefix="1" applyNumberFormat="1" applyFont="1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left" vertical="center" indent="1"/>
      <protection hidden="1"/>
    </xf>
    <xf numFmtId="3" fontId="0" fillId="0" borderId="0" xfId="0" applyNumberFormat="1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21" fillId="0" borderId="0" xfId="0" applyFont="1" applyFill="1" applyAlignment="1" applyProtection="1">
      <alignment vertical="center"/>
      <protection hidden="1"/>
    </xf>
    <xf numFmtId="166" fontId="0" fillId="4" borderId="0" xfId="0" applyNumberFormat="1" applyFill="1" applyAlignment="1" applyProtection="1">
      <alignment horizontal="right" vertical="center" indent="2"/>
      <protection hidden="1"/>
    </xf>
    <xf numFmtId="0" fontId="6" fillId="4" borderId="0" xfId="0" applyFont="1" applyFill="1" applyAlignment="1" applyProtection="1">
      <alignment horizontal="left" vertical="center"/>
      <protection hidden="1"/>
    </xf>
    <xf numFmtId="166" fontId="3" fillId="4" borderId="0" xfId="0" quotePrefix="1" applyNumberFormat="1" applyFont="1" applyFill="1" applyAlignment="1" applyProtection="1">
      <alignment vertical="center"/>
      <protection hidden="1"/>
    </xf>
    <xf numFmtId="0" fontId="0" fillId="4" borderId="0" xfId="0" applyFill="1" applyAlignment="1" applyProtection="1">
      <alignment vertical="top"/>
      <protection hidden="1"/>
    </xf>
    <xf numFmtId="167" fontId="3" fillId="4" borderId="0" xfId="0" applyNumberFormat="1" applyFont="1" applyFill="1" applyAlignment="1" applyProtection="1">
      <alignment vertical="center"/>
      <protection hidden="1"/>
    </xf>
    <xf numFmtId="0" fontId="12" fillId="4" borderId="0" xfId="0" applyFont="1" applyFill="1" applyAlignment="1" applyProtection="1">
      <alignment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0" xfId="0" applyFill="1" applyAlignment="1" applyProtection="1">
      <alignment vertical="center" wrapText="1"/>
      <protection hidden="1"/>
    </xf>
    <xf numFmtId="0" fontId="5" fillId="4" borderId="0" xfId="0" applyFont="1" applyFill="1" applyAlignment="1" applyProtection="1">
      <alignment horizontal="left" vertical="center" indent="1"/>
      <protection hidden="1"/>
    </xf>
    <xf numFmtId="0" fontId="7" fillId="4" borderId="0" xfId="0" applyFont="1" applyFill="1" applyAlignment="1" applyProtection="1">
      <alignment vertical="center" wrapText="1"/>
      <protection hidden="1"/>
    </xf>
    <xf numFmtId="0" fontId="7" fillId="4" borderId="0" xfId="0" applyFont="1" applyFill="1" applyAlignment="1" applyProtection="1">
      <alignment vertical="center"/>
      <protection hidden="1"/>
    </xf>
    <xf numFmtId="0" fontId="16" fillId="4" borderId="0" xfId="0" quotePrefix="1" applyFont="1" applyFill="1" applyAlignment="1" applyProtection="1">
      <alignment vertical="center"/>
      <protection hidden="1"/>
    </xf>
    <xf numFmtId="0" fontId="16" fillId="4" borderId="0" xfId="0" applyFont="1" applyFill="1" applyAlignment="1" applyProtection="1">
      <alignment vertical="center"/>
      <protection hidden="1"/>
    </xf>
    <xf numFmtId="0" fontId="16" fillId="4" borderId="0" xfId="0" applyFont="1" applyFill="1" applyAlignment="1" applyProtection="1">
      <alignment vertical="center" wrapText="1"/>
      <protection hidden="1"/>
    </xf>
    <xf numFmtId="166" fontId="0" fillId="4" borderId="0" xfId="0" applyNumberFormat="1" applyFill="1" applyAlignment="1" applyProtection="1">
      <alignment vertic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0" fontId="0" fillId="4" borderId="0" xfId="0" quotePrefix="1" applyFill="1" applyAlignment="1" applyProtection="1">
      <alignment vertical="center"/>
      <protection hidden="1"/>
    </xf>
    <xf numFmtId="2" fontId="22" fillId="0" borderId="0" xfId="2" quotePrefix="1" applyNumberFormat="1" applyFont="1" applyFill="1" applyProtection="1">
      <protection hidden="1"/>
    </xf>
    <xf numFmtId="0" fontId="1" fillId="0" borderId="0" xfId="2" quotePrefix="1" applyProtection="1">
      <protection hidden="1"/>
    </xf>
    <xf numFmtId="0" fontId="8" fillId="5" borderId="7" xfId="1" applyFont="1" applyFill="1" applyBorder="1" applyAlignment="1" applyProtection="1">
      <alignment horizontal="center" vertical="center"/>
      <protection hidden="1"/>
    </xf>
    <xf numFmtId="0" fontId="8" fillId="0" borderId="7" xfId="1" applyFont="1" applyFill="1" applyBorder="1" applyAlignment="1" applyProtection="1">
      <alignment horizontal="center" vertical="center"/>
      <protection hidden="1"/>
    </xf>
    <xf numFmtId="0" fontId="8" fillId="0" borderId="7" xfId="1" applyFont="1" applyFill="1" applyBorder="1" applyProtection="1">
      <protection hidden="1"/>
    </xf>
    <xf numFmtId="9" fontId="9" fillId="0" borderId="7" xfId="1" applyNumberFormat="1" applyFont="1" applyFill="1" applyBorder="1" applyAlignment="1" applyProtection="1">
      <alignment horizontal="center" vertical="center"/>
      <protection hidden="1"/>
    </xf>
    <xf numFmtId="9" fontId="9" fillId="6" borderId="7" xfId="1" applyNumberFormat="1" applyFont="1" applyFill="1" applyBorder="1" applyAlignment="1" applyProtection="1">
      <alignment horizontal="center" vertical="center"/>
      <protection hidden="1"/>
    </xf>
    <xf numFmtId="9" fontId="10" fillId="6" borderId="7" xfId="1" applyNumberFormat="1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locked="0" hidden="1"/>
    </xf>
    <xf numFmtId="164" fontId="15" fillId="3" borderId="7" xfId="0" applyNumberFormat="1" applyFont="1" applyFill="1" applyBorder="1" applyAlignment="1" applyProtection="1">
      <alignment horizontal="center" vertical="center"/>
      <protection locked="0" hidden="1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60"/>
  <sheetViews>
    <sheetView tabSelected="1" zoomScaleNormal="100" workbookViewId="0">
      <selection activeCell="B10" sqref="B10"/>
    </sheetView>
  </sheetViews>
  <sheetFormatPr baseColWidth="10" defaultColWidth="0" defaultRowHeight="14.25" zeroHeight="1" outlineLevelCol="1" x14ac:dyDescent="0.2"/>
  <cols>
    <col min="1" max="1" width="2.625" style="3" customWidth="1"/>
    <col min="2" max="7" width="14.625" style="3" customWidth="1"/>
    <col min="8" max="8" width="12.625" style="3" customWidth="1"/>
    <col min="9" max="9" width="10.75" style="3" hidden="1" customWidth="1" outlineLevel="1"/>
    <col min="10" max="10" width="67.625" style="28" hidden="1" customWidth="1" outlineLevel="1"/>
    <col min="11" max="12" width="10.75" style="3" hidden="1" customWidth="1" outlineLevel="1"/>
    <col min="13" max="13" width="0" style="3" hidden="1" customWidth="1" collapsed="1"/>
    <col min="14" max="15" width="0" style="3" hidden="1" customWidth="1"/>
    <col min="16" max="16384" width="10.75" style="3" hidden="1"/>
  </cols>
  <sheetData>
    <row r="1" spans="2:13" ht="15" thickBot="1" x14ac:dyDescent="0.25">
      <c r="J1" s="4" t="s">
        <v>56</v>
      </c>
    </row>
    <row r="2" spans="2:13" ht="48.75" customHeight="1" x14ac:dyDescent="0.2">
      <c r="B2" s="5" t="s">
        <v>44</v>
      </c>
      <c r="C2" s="6"/>
      <c r="D2" s="6"/>
      <c r="E2" s="6"/>
      <c r="F2" s="6"/>
      <c r="G2" s="7"/>
      <c r="J2" s="8" t="s">
        <v>57</v>
      </c>
      <c r="K2" s="9"/>
    </row>
    <row r="3" spans="2:13" ht="99" customHeight="1" thickBot="1" x14ac:dyDescent="0.25">
      <c r="B3" s="10" t="s">
        <v>53</v>
      </c>
      <c r="C3" s="11"/>
      <c r="D3" s="11"/>
      <c r="E3" s="11"/>
      <c r="F3" s="11"/>
      <c r="G3" s="12"/>
      <c r="J3" s="13" t="s">
        <v>55</v>
      </c>
    </row>
    <row r="4" spans="2:13" s="18" customFormat="1" ht="16.5" hidden="1" thickBot="1" x14ac:dyDescent="0.25">
      <c r="B4" s="14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6" t="s">
        <v>16</v>
      </c>
      <c r="H4" s="17" t="s">
        <v>43</v>
      </c>
      <c r="J4" s="19" t="s">
        <v>54</v>
      </c>
    </row>
    <row r="5" spans="2:13" s="18" customFormat="1" ht="48" hidden="1" thickBot="1" x14ac:dyDescent="0.25">
      <c r="B5" s="20" t="s">
        <v>7</v>
      </c>
      <c r="C5" s="21">
        <v>0</v>
      </c>
      <c r="D5" s="21">
        <v>8219.1600114706398</v>
      </c>
      <c r="E5" s="21">
        <v>8018.6236375922881</v>
      </c>
      <c r="F5" s="21">
        <v>7525.3194119839554</v>
      </c>
      <c r="G5" s="22">
        <v>7738.3531714536766</v>
      </c>
      <c r="H5" s="17" t="s">
        <v>43</v>
      </c>
      <c r="J5" s="17"/>
    </row>
    <row r="6" spans="2:13" s="18" customFormat="1" ht="15" x14ac:dyDescent="0.2">
      <c r="B6" s="23"/>
      <c r="C6" s="23"/>
      <c r="D6" s="23"/>
      <c r="E6" s="23"/>
      <c r="F6" s="23"/>
      <c r="G6" s="23"/>
    </row>
    <row r="7" spans="2:13" s="18" customFormat="1" ht="31.5" customHeight="1" x14ac:dyDescent="0.2">
      <c r="B7" s="24" t="s">
        <v>45</v>
      </c>
      <c r="C7" s="25"/>
      <c r="D7" s="25"/>
      <c r="E7" s="25"/>
      <c r="F7" s="25"/>
      <c r="G7" s="25"/>
      <c r="J7" s="26"/>
    </row>
    <row r="8" spans="2:13" x14ac:dyDescent="0.2">
      <c r="B8" s="27"/>
      <c r="C8" s="27"/>
      <c r="D8" s="27"/>
      <c r="E8" s="27"/>
      <c r="F8" s="27"/>
      <c r="G8" s="27"/>
    </row>
    <row r="9" spans="2:13" ht="15" x14ac:dyDescent="0.2">
      <c r="B9" s="29" t="s">
        <v>17</v>
      </c>
      <c r="C9" s="18"/>
      <c r="D9" s="18"/>
      <c r="E9" s="18"/>
      <c r="F9" s="18"/>
      <c r="G9" s="27"/>
      <c r="H9" s="27"/>
      <c r="I9" s="30" t="s">
        <v>0</v>
      </c>
      <c r="K9" s="31">
        <f>IF(B13&lt;40,C5,0)</f>
        <v>0</v>
      </c>
      <c r="L9" s="3" t="s">
        <v>11</v>
      </c>
    </row>
    <row r="10" spans="2:13" ht="15" x14ac:dyDescent="0.2">
      <c r="B10" s="67"/>
      <c r="C10" s="32" t="s">
        <v>22</v>
      </c>
      <c r="D10" s="18"/>
      <c r="E10" s="18"/>
      <c r="F10" s="18"/>
      <c r="G10" s="27"/>
      <c r="H10" s="27"/>
      <c r="I10" s="33">
        <f ca="1">TODAY()</f>
        <v>46030</v>
      </c>
      <c r="K10" s="31">
        <f>IF(AND(B13&gt;=40,B13&lt;60),D5,0)</f>
        <v>0</v>
      </c>
      <c r="L10" s="3" t="s">
        <v>12</v>
      </c>
    </row>
    <row r="11" spans="2:13" ht="15.75" thickBot="1" x14ac:dyDescent="0.25">
      <c r="B11" s="67"/>
      <c r="C11" s="32" t="s">
        <v>23</v>
      </c>
      <c r="D11" s="18"/>
      <c r="E11" s="18"/>
      <c r="F11" s="18"/>
      <c r="G11" s="27"/>
      <c r="I11" s="27">
        <v>2025</v>
      </c>
      <c r="K11" s="31">
        <f>IF(AND(B13&gt;=60,B13&lt;80),E5,0)</f>
        <v>0</v>
      </c>
      <c r="L11" s="3" t="s">
        <v>13</v>
      </c>
    </row>
    <row r="12" spans="2:13" ht="15.75" thickTop="1" x14ac:dyDescent="0.2">
      <c r="B12" s="67"/>
      <c r="C12" s="32" t="s">
        <v>46</v>
      </c>
      <c r="F12" s="34" t="s">
        <v>1</v>
      </c>
      <c r="G12" s="1">
        <f>ROUND(I18*2,-3)/2</f>
        <v>0</v>
      </c>
      <c r="I12" s="35">
        <f>K14</f>
        <v>0</v>
      </c>
      <c r="J12" s="28" t="s">
        <v>9</v>
      </c>
      <c r="K12" s="31">
        <f>IF(AND(B13&gt;=80,B13&lt;100),F5,0)</f>
        <v>0</v>
      </c>
      <c r="L12" s="3" t="s">
        <v>14</v>
      </c>
    </row>
    <row r="13" spans="2:13" ht="21" thickBot="1" x14ac:dyDescent="0.25">
      <c r="B13" s="68"/>
      <c r="C13" s="32" t="s">
        <v>8</v>
      </c>
      <c r="F13" s="36"/>
      <c r="G13" s="2"/>
      <c r="I13" s="37">
        <f>IF(B11&gt;39,-(-0.0033*(80-(I11-B12))+0.7188)*K14,-(-0.0031*(80-(I11-B12))+0.635)*K14)</f>
        <v>0</v>
      </c>
      <c r="J13" s="38" t="s">
        <v>24</v>
      </c>
      <c r="K13" s="39">
        <f>IF(B13&gt;=100,G5,0)</f>
        <v>0</v>
      </c>
      <c r="L13" s="40" t="s">
        <v>15</v>
      </c>
      <c r="M13" s="41"/>
    </row>
    <row r="14" spans="2:13" ht="18.75" customHeight="1" thickTop="1" x14ac:dyDescent="0.2">
      <c r="B14" s="42"/>
      <c r="C14" s="28"/>
      <c r="F14" s="18"/>
      <c r="G14" s="23"/>
      <c r="I14" s="35">
        <f>SUM(I12:I13)</f>
        <v>0</v>
      </c>
      <c r="J14" s="28" t="s">
        <v>10</v>
      </c>
      <c r="K14" s="31">
        <f>SUM(K9:K13)</f>
        <v>0</v>
      </c>
    </row>
    <row r="15" spans="2:13" ht="15.75" x14ac:dyDescent="0.2">
      <c r="F15" s="43" t="str">
        <f>IF(B11&gt;39,"Standardabweichung: 10 % **","Standardabweichung: 10 % ** ")</f>
        <v xml:space="preserve">Standardabweichung: 10 % ** </v>
      </c>
      <c r="G15" s="23"/>
      <c r="I15" s="44">
        <f>IF(B11&lt;40,IF(B10="Mainz",I14*0.15,IF(B10="Weisenau",I14*-0.15,IF(B10="Laubenheim",I14*-0.1,IF(B10="Hechtsheim",I14*-0.05,IF(B10="Ebersheim",I14*-0.1,IF(B10="Marienborn",I14*-0.15,IF(B10="Bretzenheim",I14*-0.05,IF(B10="Drais",I14*-0.2,IF(B10="Finthen",I14*-0.1,IF(B10="Gonsenheim",I14*0.05,IF(B10="Mombach",I14*-0.2,0))))))))))))</f>
        <v>0</v>
      </c>
      <c r="J15" s="28" t="s">
        <v>30</v>
      </c>
      <c r="K15" s="35" t="s">
        <v>58</v>
      </c>
    </row>
    <row r="16" spans="2:13" ht="15" customHeight="1" x14ac:dyDescent="0.2">
      <c r="F16" s="45"/>
      <c r="G16" s="27"/>
      <c r="I16" s="46" t="b">
        <f>IF(B11&gt;39,IF(B10="Mainz",I14*0.15,IF(B10="Weisenau",I14*0,IF(B10="Laubenheim",I14*0.05,IF(B10="Hechtsheim",I14*-0.05,IF(B10="Ebersheim",I14*0,IF(B10="Marienborn",I14*-0.2,IF(B10="Bretzenheim",I14*0,IF(B10="Drais",I14*-0.05,IF(B10="Finthen",I14*-0.15,IF(B10="Gonsenheim",I14*0,IF(B10="Mombach",I14*-0.05))))))))))))</f>
        <v>0</v>
      </c>
      <c r="J16" s="28" t="s">
        <v>31</v>
      </c>
      <c r="K16" s="47" t="s">
        <v>59</v>
      </c>
    </row>
    <row r="17" spans="2:10" x14ac:dyDescent="0.2">
      <c r="C17" s="48"/>
      <c r="G17" s="27"/>
      <c r="H17" s="27"/>
      <c r="I17" s="46">
        <f>I16+I15+I14</f>
        <v>0</v>
      </c>
      <c r="J17" s="28" t="s">
        <v>29</v>
      </c>
    </row>
    <row r="18" spans="2:10" x14ac:dyDescent="0.2">
      <c r="B18" s="49"/>
      <c r="C18" s="49"/>
      <c r="D18" s="49"/>
      <c r="E18" s="49"/>
      <c r="F18" s="49"/>
      <c r="G18" s="49"/>
      <c r="H18" s="27"/>
      <c r="I18" s="35">
        <f>B13*I17</f>
        <v>0</v>
      </c>
    </row>
    <row r="19" spans="2:10" x14ac:dyDescent="0.2">
      <c r="G19" s="27"/>
      <c r="H19" s="27"/>
      <c r="J19" s="50"/>
    </row>
    <row r="20" spans="2:10" s="54" customFormat="1" ht="39" customHeight="1" x14ac:dyDescent="0.2">
      <c r="B20" s="51" t="s">
        <v>48</v>
      </c>
      <c r="C20" s="51"/>
      <c r="D20" s="51"/>
      <c r="E20" s="51"/>
      <c r="F20" s="51"/>
      <c r="G20" s="51"/>
      <c r="H20" s="52"/>
      <c r="I20" s="53"/>
      <c r="J20" s="32"/>
    </row>
    <row r="21" spans="2:10" s="54" customFormat="1" ht="33.75" customHeight="1" x14ac:dyDescent="0.2">
      <c r="B21" s="55" t="s">
        <v>47</v>
      </c>
      <c r="C21" s="55"/>
      <c r="D21" s="55"/>
      <c r="E21" s="55"/>
      <c r="F21" s="55"/>
      <c r="G21" s="55"/>
    </row>
    <row r="22" spans="2:10" x14ac:dyDescent="0.2">
      <c r="D22" s="56"/>
      <c r="J22" s="3"/>
    </row>
    <row r="23" spans="2:10" ht="16.5" x14ac:dyDescent="0.2">
      <c r="E23" s="57"/>
      <c r="J23" s="3"/>
    </row>
    <row r="24" spans="2:10" hidden="1" x14ac:dyDescent="0.2">
      <c r="B24" s="3" t="s">
        <v>18</v>
      </c>
      <c r="C24" s="58" t="s">
        <v>52</v>
      </c>
      <c r="J24" s="3"/>
    </row>
    <row r="25" spans="2:10" hidden="1" x14ac:dyDescent="0.2">
      <c r="B25" s="3" t="s">
        <v>19</v>
      </c>
      <c r="C25" s="58" t="s">
        <v>51</v>
      </c>
      <c r="J25" s="3"/>
    </row>
    <row r="27" spans="2:10" hidden="1" x14ac:dyDescent="0.2">
      <c r="B27" s="3" t="s">
        <v>21</v>
      </c>
      <c r="C27" s="59" t="s">
        <v>49</v>
      </c>
    </row>
    <row r="28" spans="2:10" ht="15" hidden="1" x14ac:dyDescent="0.25">
      <c r="B28" s="3" t="s">
        <v>20</v>
      </c>
      <c r="C28" s="60" t="s">
        <v>50</v>
      </c>
    </row>
    <row r="33" spans="2:15" hidden="1" x14ac:dyDescent="0.2">
      <c r="B33" s="61" t="s">
        <v>33</v>
      </c>
      <c r="C33" s="62" t="s">
        <v>34</v>
      </c>
      <c r="D33" s="62" t="s">
        <v>25</v>
      </c>
      <c r="E33" s="62" t="s">
        <v>26</v>
      </c>
      <c r="F33" s="62" t="s">
        <v>35</v>
      </c>
      <c r="G33" s="62" t="s">
        <v>36</v>
      </c>
      <c r="H33" s="62" t="s">
        <v>27</v>
      </c>
      <c r="I33" s="62" t="s">
        <v>37</v>
      </c>
      <c r="J33" s="62" t="s">
        <v>38</v>
      </c>
      <c r="K33" s="62" t="s">
        <v>28</v>
      </c>
      <c r="L33" s="62" t="s">
        <v>39</v>
      </c>
      <c r="M33" s="62" t="s">
        <v>40</v>
      </c>
      <c r="N33" s="62" t="s">
        <v>32</v>
      </c>
      <c r="O33" s="47" t="s">
        <v>43</v>
      </c>
    </row>
    <row r="34" spans="2:15" hidden="1" x14ac:dyDescent="0.2">
      <c r="B34" s="63" t="s">
        <v>41</v>
      </c>
      <c r="C34" s="64">
        <v>1</v>
      </c>
      <c r="D34" s="65">
        <v>0.1</v>
      </c>
      <c r="E34" s="65">
        <v>0.05</v>
      </c>
      <c r="F34" s="65">
        <v>0.05</v>
      </c>
      <c r="G34" s="65">
        <v>-0.1</v>
      </c>
      <c r="H34" s="65">
        <v>-0.2</v>
      </c>
      <c r="I34" s="66">
        <v>-0.05</v>
      </c>
      <c r="J34" s="65">
        <v>-0.05</v>
      </c>
      <c r="K34" s="65">
        <v>0</v>
      </c>
      <c r="L34" s="65">
        <v>-0.05</v>
      </c>
      <c r="M34" s="65">
        <v>0.05</v>
      </c>
      <c r="N34" s="65">
        <v>-0.15</v>
      </c>
      <c r="O34" s="47" t="s">
        <v>43</v>
      </c>
    </row>
    <row r="35" spans="2:15" hidden="1" x14ac:dyDescent="0.2">
      <c r="B35" s="63" t="s">
        <v>42</v>
      </c>
      <c r="C35" s="64">
        <v>1</v>
      </c>
      <c r="D35" s="65">
        <v>0.15</v>
      </c>
      <c r="E35" s="65">
        <v>-0.1</v>
      </c>
      <c r="F35" s="66">
        <v>0.1</v>
      </c>
      <c r="G35" s="65">
        <v>0.05</v>
      </c>
      <c r="H35" s="66">
        <v>-0.2</v>
      </c>
      <c r="I35" s="65">
        <v>-0.25</v>
      </c>
      <c r="J35" s="65">
        <v>-0.05</v>
      </c>
      <c r="K35" s="66">
        <v>0</v>
      </c>
      <c r="L35" s="65">
        <v>-0.15</v>
      </c>
      <c r="M35" s="65">
        <v>0.05</v>
      </c>
      <c r="N35" s="65">
        <v>-0.05</v>
      </c>
      <c r="O35" s="47" t="s">
        <v>43</v>
      </c>
    </row>
    <row r="50" spans="2:2" hidden="1" x14ac:dyDescent="0.2">
      <c r="B50" s="3" t="s">
        <v>38</v>
      </c>
    </row>
    <row r="51" spans="2:2" hidden="1" x14ac:dyDescent="0.2">
      <c r="B51" s="3" t="s">
        <v>28</v>
      </c>
    </row>
    <row r="52" spans="2:2" hidden="1" x14ac:dyDescent="0.2">
      <c r="B52" s="3" t="s">
        <v>27</v>
      </c>
    </row>
    <row r="53" spans="2:2" hidden="1" x14ac:dyDescent="0.2">
      <c r="B53" s="3" t="s">
        <v>39</v>
      </c>
    </row>
    <row r="54" spans="2:2" hidden="1" x14ac:dyDescent="0.2">
      <c r="B54" s="3" t="s">
        <v>40</v>
      </c>
    </row>
    <row r="55" spans="2:2" hidden="1" x14ac:dyDescent="0.2">
      <c r="B55" s="3" t="s">
        <v>36</v>
      </c>
    </row>
    <row r="56" spans="2:2" hidden="1" x14ac:dyDescent="0.2">
      <c r="B56" s="3" t="s">
        <v>35</v>
      </c>
    </row>
    <row r="57" spans="2:2" hidden="1" x14ac:dyDescent="0.2">
      <c r="B57" s="3" t="s">
        <v>25</v>
      </c>
    </row>
    <row r="58" spans="2:2" hidden="1" x14ac:dyDescent="0.2">
      <c r="B58" s="3" t="s">
        <v>37</v>
      </c>
    </row>
    <row r="59" spans="2:2" hidden="1" x14ac:dyDescent="0.2">
      <c r="B59" s="3" t="s">
        <v>32</v>
      </c>
    </row>
    <row r="60" spans="2:2" hidden="1" x14ac:dyDescent="0.2">
      <c r="B60" s="3" t="s">
        <v>26</v>
      </c>
    </row>
  </sheetData>
  <sheetProtection algorithmName="SHA-512" hashValue="6Fe+OGbXm5rCbs+KqLKRE0xv4+RFYLAbYZoWNKhfKI47IPwxDIBZE0Xr2meFOW4iulh6kD1qc4DBmCrm4voFvw==" saltValue="a0vi6rN4avNgXcon4S/VDg==" spinCount="100000" sheet="1" objects="1" scenarios="1"/>
  <mergeCells count="8">
    <mergeCell ref="B2:G2"/>
    <mergeCell ref="G12:G13"/>
    <mergeCell ref="B20:G20"/>
    <mergeCell ref="B21:G21"/>
    <mergeCell ref="B3:G3"/>
    <mergeCell ref="B7:G7"/>
    <mergeCell ref="B18:G18"/>
    <mergeCell ref="F12:F13"/>
  </mergeCells>
  <dataValidations count="1">
    <dataValidation type="list" allowBlank="1" showInputMessage="1" showErrorMessage="1" sqref="B10" xr:uid="{00000000-0002-0000-0000-000000000000}">
      <formula1>$B$50:$B$60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WE-Rechner</vt:lpstr>
    </vt:vector>
  </TitlesOfParts>
  <Company>Kommunale Datenzentrale Mainz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Busch</dc:creator>
  <cp:lastModifiedBy>Thomas Werner</cp:lastModifiedBy>
  <dcterms:created xsi:type="dcterms:W3CDTF">2015-06-22T12:04:47Z</dcterms:created>
  <dcterms:modified xsi:type="dcterms:W3CDTF">2026-01-08T13:27:52Z</dcterms:modified>
</cp:coreProperties>
</file>